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uksel\Dropbox\MY CLASSES\TAMUCC\FINA 4332\FINA 4332 - Updated Materials\Week 9\"/>
    </mc:Choice>
  </mc:AlternateContent>
  <xr:revisionPtr revIDLastSave="0" documentId="8_{01F2C462-E185-4C71-8785-1C9BEBE1B9C1}" xr6:coauthVersionLast="47" xr6:coauthVersionMax="47" xr10:uidLastSave="{00000000-0000-0000-0000-000000000000}"/>
  <bookViews>
    <workbookView xWindow="-15225" yWindow="780" windowWidth="13140" windowHeight="13560" firstSheet="3" activeTab="4" xr2:uid="{0E44215E-4775-449F-9779-84BEC24EE002}"/>
  </bookViews>
  <sheets>
    <sheet name="Excel Example 1" sheetId="1" r:id="rId1"/>
    <sheet name="Excel Example 2" sheetId="2" r:id="rId2"/>
    <sheet name="Excel Example 3" sheetId="3" r:id="rId3"/>
    <sheet name="Excel Example 4" sheetId="4" r:id="rId4"/>
    <sheet name="Excel Example 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5" l="1"/>
  <c r="P15" i="5" s="1"/>
  <c r="O14" i="5"/>
  <c r="O15" i="5" s="1"/>
  <c r="N14" i="5"/>
  <c r="J14" i="5"/>
  <c r="J15" i="5" s="1"/>
  <c r="I14" i="5"/>
  <c r="I15" i="5" s="1"/>
  <c r="H14" i="5"/>
  <c r="AC38" i="4"/>
  <c r="Z38" i="4"/>
  <c r="G38" i="4"/>
  <c r="AC37" i="4"/>
  <c r="Z37" i="4"/>
  <c r="G37" i="4"/>
  <c r="AC36" i="4"/>
  <c r="Z36" i="4"/>
  <c r="G36" i="4"/>
  <c r="Z35" i="4"/>
  <c r="G35" i="4"/>
  <c r="Z34" i="4"/>
  <c r="AC34" i="4" s="1"/>
  <c r="G34" i="4"/>
  <c r="Z33" i="4"/>
  <c r="AC33" i="4" s="1"/>
  <c r="G33" i="4"/>
  <c r="AC32" i="4"/>
  <c r="Z32" i="4"/>
  <c r="G32" i="4"/>
  <c r="Z31" i="4"/>
  <c r="AC31" i="4" s="1"/>
  <c r="G31" i="4"/>
  <c r="AC30" i="4"/>
  <c r="Z30" i="4"/>
  <c r="G30" i="4"/>
  <c r="H30" i="4" s="1"/>
  <c r="I30" i="4" s="1"/>
  <c r="AC29" i="4"/>
  <c r="Z29" i="4"/>
  <c r="G29" i="4"/>
  <c r="AC28" i="4"/>
  <c r="Z28" i="4"/>
  <c r="G28" i="4"/>
  <c r="AC27" i="4"/>
  <c r="Z27" i="4"/>
  <c r="G27" i="4"/>
  <c r="H27" i="4" s="1"/>
  <c r="I27" i="4" s="1"/>
  <c r="AC26" i="4"/>
  <c r="Z26" i="4"/>
  <c r="G26" i="4"/>
  <c r="Z25" i="4"/>
  <c r="G25" i="4"/>
  <c r="Z24" i="4"/>
  <c r="AC24" i="4" s="1"/>
  <c r="G24" i="4"/>
  <c r="H24" i="4" s="1"/>
  <c r="I24" i="4" s="1"/>
  <c r="Z23" i="4"/>
  <c r="AC23" i="4" s="1"/>
  <c r="G23" i="4"/>
  <c r="AC22" i="4"/>
  <c r="Z22" i="4"/>
  <c r="G22" i="4"/>
  <c r="AC21" i="4"/>
  <c r="Z21" i="4"/>
  <c r="Q21" i="4"/>
  <c r="Q22" i="4" s="1"/>
  <c r="G21" i="4"/>
  <c r="AC20" i="4"/>
  <c r="Z20" i="4"/>
  <c r="G20" i="4"/>
  <c r="AC19" i="4"/>
  <c r="Z19" i="4"/>
  <c r="G19" i="4"/>
  <c r="AC18" i="4"/>
  <c r="Z18" i="4"/>
  <c r="G18" i="4"/>
  <c r="AC17" i="4"/>
  <c r="Z17" i="4"/>
  <c r="G17" i="4"/>
  <c r="AC16" i="4"/>
  <c r="Z16" i="4"/>
  <c r="G16" i="4"/>
  <c r="H16" i="4" s="1"/>
  <c r="I16" i="4" s="1"/>
  <c r="AC15" i="4"/>
  <c r="Z15" i="4"/>
  <c r="G15" i="4"/>
  <c r="AC14" i="4"/>
  <c r="Z14" i="4"/>
  <c r="G14" i="4"/>
  <c r="AC13" i="4"/>
  <c r="Z13" i="4"/>
  <c r="G13" i="4"/>
  <c r="Z12" i="4"/>
  <c r="G12" i="4"/>
  <c r="Z11" i="4"/>
  <c r="G11" i="4"/>
  <c r="Z10" i="4"/>
  <c r="AC10" i="4" s="1"/>
  <c r="G10" i="4"/>
  <c r="AC9" i="4"/>
  <c r="Z9" i="4"/>
  <c r="Z39" i="4" s="1"/>
  <c r="G9" i="4"/>
  <c r="G39" i="4" s="1"/>
  <c r="G12" i="3"/>
  <c r="G11" i="3"/>
  <c r="G10" i="3"/>
  <c r="G9" i="3"/>
  <c r="G13" i="3" s="1"/>
  <c r="G13" i="2"/>
  <c r="H10" i="2" s="1"/>
  <c r="I10" i="2" s="1"/>
  <c r="G12" i="2"/>
  <c r="H12" i="2" s="1"/>
  <c r="I12" i="2" s="1"/>
  <c r="G11" i="2"/>
  <c r="H11" i="2" s="1"/>
  <c r="I11" i="2" s="1"/>
  <c r="G10" i="2"/>
  <c r="G9" i="2"/>
  <c r="H9" i="2" s="1"/>
  <c r="G12" i="1"/>
  <c r="H12" i="1" s="1"/>
  <c r="I12" i="1" s="1"/>
  <c r="G11" i="1"/>
  <c r="G10" i="1"/>
  <c r="H10" i="1" s="1"/>
  <c r="I10" i="1" s="1"/>
  <c r="G9" i="1"/>
  <c r="G13" i="1" s="1"/>
  <c r="AA16" i="4" l="1"/>
  <c r="AB16" i="4" s="1"/>
  <c r="H19" i="4"/>
  <c r="I19" i="4" s="1"/>
  <c r="AA21" i="4"/>
  <c r="AB21" i="4" s="1"/>
  <c r="H37" i="4"/>
  <c r="I37" i="4" s="1"/>
  <c r="H14" i="4"/>
  <c r="I14" i="4" s="1"/>
  <c r="H28" i="4"/>
  <c r="I28" i="4" s="1"/>
  <c r="H34" i="4"/>
  <c r="I34" i="4" s="1"/>
  <c r="AA37" i="4"/>
  <c r="AB37" i="4" s="1"/>
  <c r="H11" i="4"/>
  <c r="I11" i="4" s="1"/>
  <c r="AA14" i="4"/>
  <c r="AB14" i="4" s="1"/>
  <c r="H17" i="4"/>
  <c r="I17" i="4" s="1"/>
  <c r="AA25" i="4"/>
  <c r="AB25" i="4" s="1"/>
  <c r="H31" i="4"/>
  <c r="I31" i="4" s="1"/>
  <c r="H20" i="4"/>
  <c r="I20" i="4" s="1"/>
  <c r="H35" i="4"/>
  <c r="I35" i="4" s="1"/>
  <c r="H38" i="4"/>
  <c r="I38" i="4" s="1"/>
  <c r="AA11" i="4"/>
  <c r="AB11" i="4" s="1"/>
  <c r="AA17" i="4"/>
  <c r="AB17" i="4" s="1"/>
  <c r="AA22" i="4"/>
  <c r="AB22" i="4" s="1"/>
  <c r="H15" i="4"/>
  <c r="I15" i="4" s="1"/>
  <c r="AA20" i="4"/>
  <c r="AB20" i="4" s="1"/>
  <c r="H29" i="4"/>
  <c r="I29" i="4" s="1"/>
  <c r="H32" i="4"/>
  <c r="I32" i="4" s="1"/>
  <c r="AA35" i="4"/>
  <c r="AB35" i="4" s="1"/>
  <c r="AA38" i="4"/>
  <c r="AB38" i="4" s="1"/>
  <c r="H12" i="4"/>
  <c r="I12" i="4" s="1"/>
  <c r="H33" i="4"/>
  <c r="I33" i="4" s="1"/>
  <c r="AA28" i="4"/>
  <c r="AB28" i="4" s="1"/>
  <c r="H10" i="4"/>
  <c r="I10" i="4" s="1"/>
  <c r="AA30" i="4"/>
  <c r="AB30" i="4" s="1"/>
  <c r="H25" i="4"/>
  <c r="I25" i="4" s="1"/>
  <c r="AA18" i="4"/>
  <c r="AB18" i="4" s="1"/>
  <c r="AA27" i="4"/>
  <c r="AB27" i="4" s="1"/>
  <c r="H36" i="4"/>
  <c r="I36" i="4" s="1"/>
  <c r="AA31" i="4"/>
  <c r="AB31" i="4" s="1"/>
  <c r="H26" i="4"/>
  <c r="I26" i="4" s="1"/>
  <c r="AA19" i="4"/>
  <c r="AB19" i="4" s="1"/>
  <c r="H13" i="4"/>
  <c r="I13" i="4" s="1"/>
  <c r="H22" i="4"/>
  <c r="I22" i="4" s="1"/>
  <c r="AA13" i="4"/>
  <c r="AB13" i="4" s="1"/>
  <c r="AA36" i="4"/>
  <c r="AB36" i="4" s="1"/>
  <c r="H23" i="4"/>
  <c r="I23" i="4" s="1"/>
  <c r="AA26" i="4"/>
  <c r="AB26" i="4" s="1"/>
  <c r="H21" i="4"/>
  <c r="I21" i="4" s="1"/>
  <c r="AA12" i="4"/>
  <c r="AB12" i="4" s="1"/>
  <c r="AA15" i="4"/>
  <c r="AB15" i="4" s="1"/>
  <c r="H18" i="4"/>
  <c r="I18" i="4" s="1"/>
  <c r="AA29" i="4"/>
  <c r="AB29" i="4" s="1"/>
  <c r="AA32" i="4"/>
  <c r="AB32" i="4" s="1"/>
  <c r="AA24" i="4"/>
  <c r="AB24" i="4" s="1"/>
  <c r="AA34" i="4"/>
  <c r="AB34" i="4" s="1"/>
  <c r="AA10" i="4"/>
  <c r="AB10" i="4" s="1"/>
  <c r="AC12" i="4"/>
  <c r="AA23" i="4"/>
  <c r="AB23" i="4" s="1"/>
  <c r="AC25" i="4"/>
  <c r="AA33" i="4"/>
  <c r="AB33" i="4" s="1"/>
  <c r="AC35" i="4"/>
  <c r="H9" i="4"/>
  <c r="AA9" i="4"/>
  <c r="AC11" i="4"/>
  <c r="AC39" i="4" s="1"/>
  <c r="Q27" i="4" s="1"/>
  <c r="H10" i="3"/>
  <c r="I10" i="3" s="1"/>
  <c r="H11" i="3"/>
  <c r="I11" i="3" s="1"/>
  <c r="H12" i="3"/>
  <c r="I12" i="3" s="1"/>
  <c r="H9" i="3"/>
  <c r="H13" i="2"/>
  <c r="I9" i="2"/>
  <c r="I13" i="2" s="1"/>
  <c r="H11" i="1"/>
  <c r="I11" i="1" s="1"/>
  <c r="H9" i="1"/>
  <c r="I9" i="4" l="1"/>
  <c r="I39" i="4" s="1"/>
  <c r="M15" i="4" s="1"/>
  <c r="M16" i="4" s="1"/>
  <c r="P17" i="4" s="1"/>
  <c r="Q28" i="4" s="1"/>
  <c r="H39" i="4"/>
  <c r="AA39" i="4"/>
  <c r="AB9" i="4"/>
  <c r="AB39" i="4" s="1"/>
  <c r="H13" i="3"/>
  <c r="I9" i="3"/>
  <c r="I13" i="3" s="1"/>
  <c r="H13" i="1"/>
  <c r="I9" i="1"/>
  <c r="I13" i="1" s="1"/>
</calcChain>
</file>

<file path=xl/sharedStrings.xml><?xml version="1.0" encoding="utf-8"?>
<sst xmlns="http://schemas.openxmlformats.org/spreadsheetml/2006/main" count="78" uniqueCount="33">
  <si>
    <t>A 8% coupon with 2 years maturity and 10% YTM (Semi-Annual)</t>
  </si>
  <si>
    <t>YTM=10% (or 5% semi-annual)</t>
  </si>
  <si>
    <t>Time Until Maturity</t>
  </si>
  <si>
    <t>(years)</t>
  </si>
  <si>
    <t>(Period)</t>
  </si>
  <si>
    <t>Cash Flows</t>
  </si>
  <si>
    <t>PV of Cash Flows</t>
  </si>
  <si>
    <t>Weight</t>
  </si>
  <si>
    <t>Duration</t>
  </si>
  <si>
    <t>YTM (y) =</t>
  </si>
  <si>
    <t>A 8% coupon with 30 years maturity and 8% YTM (Annual)</t>
  </si>
  <si>
    <t>Convexity</t>
  </si>
  <si>
    <t>If bond's yield increases from 8% to 10%</t>
  </si>
  <si>
    <t>Duration (D) =</t>
  </si>
  <si>
    <t>Based on Duration</t>
  </si>
  <si>
    <t>Modified Duration (D* = D/(1+y)</t>
  </si>
  <si>
    <r>
      <t xml:space="preserve"> = - D* x </t>
    </r>
    <r>
      <rPr>
        <sz val="11"/>
        <color theme="1"/>
        <rFont val="Calibri"/>
        <family val="2"/>
      </rPr>
      <t>∆y</t>
    </r>
  </si>
  <si>
    <t>Actual Change</t>
  </si>
  <si>
    <t>Price Now</t>
  </si>
  <si>
    <t>∆P(%)</t>
  </si>
  <si>
    <t>Convexity Adjustment</t>
  </si>
  <si>
    <t>Convexity=</t>
  </si>
  <si>
    <t>Less Convex Bond</t>
  </si>
  <si>
    <t>More Convex Bond</t>
  </si>
  <si>
    <t>Now</t>
  </si>
  <si>
    <t>Case 1</t>
  </si>
  <si>
    <t>Case 2</t>
  </si>
  <si>
    <t xml:space="preserve">Now </t>
  </si>
  <si>
    <t>I/Y</t>
  </si>
  <si>
    <t>N</t>
  </si>
  <si>
    <t>PMT</t>
  </si>
  <si>
    <t>FV</t>
  </si>
  <si>
    <t>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</si>
</sst>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0" fillId="0" borderId="0" xfId="0" quotePrefix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0" fillId="0" borderId="3" xfId="0" applyBorder="1"/>
    <xf numFmtId="9" fontId="0" fillId="2" borderId="2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3E80-4E3F-42DE-8F4D-AB65079232AC}">
  <dimension ref="D2:I13"/>
  <sheetViews>
    <sheetView workbookViewId="0">
      <selection activeCell="F4" sqref="F4"/>
    </sheetView>
  </sheetViews>
  <sheetFormatPr defaultRowHeight="15" x14ac:dyDescent="0.25"/>
  <cols>
    <col min="4" max="4" width="18.42578125" bestFit="1" customWidth="1"/>
    <col min="5" max="5" width="18.42578125" customWidth="1"/>
    <col min="6" max="6" width="10.7109375" bestFit="1" customWidth="1"/>
    <col min="7" max="7" width="16" bestFit="1" customWidth="1"/>
  </cols>
  <sheetData>
    <row r="2" spans="4:9" x14ac:dyDescent="0.25">
      <c r="E2" s="1" t="s">
        <v>0</v>
      </c>
      <c r="F2" s="1"/>
      <c r="G2" s="1"/>
      <c r="H2" s="1"/>
      <c r="I2" s="1"/>
    </row>
    <row r="5" spans="4:9" x14ac:dyDescent="0.25">
      <c r="G5" t="s">
        <v>1</v>
      </c>
    </row>
    <row r="7" spans="4:9" x14ac:dyDescent="0.25">
      <c r="D7" s="2" t="s">
        <v>2</v>
      </c>
      <c r="E7" s="2" t="s">
        <v>2</v>
      </c>
      <c r="F7" s="2"/>
      <c r="G7" s="2"/>
      <c r="H7" s="2"/>
      <c r="I7" s="2"/>
    </row>
    <row r="8" spans="4:9" x14ac:dyDescent="0.25"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4:9" x14ac:dyDescent="0.25">
      <c r="D9" s="2">
        <v>0.5</v>
      </c>
      <c r="E9" s="2">
        <v>1</v>
      </c>
      <c r="F9" s="2">
        <v>40</v>
      </c>
      <c r="G9" s="3">
        <f>F9/(1.05)^E9</f>
        <v>38.095238095238095</v>
      </c>
      <c r="H9" s="3">
        <f>G9/$G$13</f>
        <v>3.9495737394501046E-2</v>
      </c>
      <c r="I9" s="3">
        <f>H9*D9</f>
        <v>1.9747868697250523E-2</v>
      </c>
    </row>
    <row r="10" spans="4:9" x14ac:dyDescent="0.25">
      <c r="D10" s="2">
        <v>1</v>
      </c>
      <c r="E10" s="2">
        <v>2</v>
      </c>
      <c r="F10" s="2">
        <v>40</v>
      </c>
      <c r="G10" s="3">
        <f t="shared" ref="G10:G12" si="0">F10/(1.05)^E10</f>
        <v>36.281179138321995</v>
      </c>
      <c r="H10" s="3">
        <f t="shared" ref="H10:H12" si="1">G10/$G$13</f>
        <v>3.76149879947629E-2</v>
      </c>
      <c r="I10" s="3">
        <f t="shared" ref="I10:I12" si="2">H10*D10</f>
        <v>3.76149879947629E-2</v>
      </c>
    </row>
    <row r="11" spans="4:9" x14ac:dyDescent="0.25">
      <c r="D11" s="2">
        <v>1.5</v>
      </c>
      <c r="E11" s="2">
        <v>3</v>
      </c>
      <c r="F11" s="2">
        <v>40</v>
      </c>
      <c r="G11" s="3">
        <f t="shared" si="0"/>
        <v>34.553503941259038</v>
      </c>
      <c r="H11" s="3">
        <f t="shared" si="1"/>
        <v>3.5823798090250381E-2</v>
      </c>
      <c r="I11" s="3">
        <f t="shared" si="2"/>
        <v>5.3735697135375571E-2</v>
      </c>
    </row>
    <row r="12" spans="4:9" ht="15.75" thickBot="1" x14ac:dyDescent="0.3">
      <c r="D12" s="2">
        <v>2</v>
      </c>
      <c r="E12" s="2">
        <v>4</v>
      </c>
      <c r="F12" s="2">
        <v>1040</v>
      </c>
      <c r="G12" s="4">
        <f t="shared" si="0"/>
        <v>855.61057378355724</v>
      </c>
      <c r="H12" s="4">
        <f t="shared" si="1"/>
        <v>0.88706547652048562</v>
      </c>
      <c r="I12" s="4">
        <f t="shared" si="2"/>
        <v>1.7741309530409712</v>
      </c>
    </row>
    <row r="13" spans="4:9" ht="15.75" thickTop="1" x14ac:dyDescent="0.25">
      <c r="D13" s="2"/>
      <c r="E13" s="2"/>
      <c r="F13" s="2"/>
      <c r="G13" s="3">
        <f>SUM(G9:G12)</f>
        <v>964.54049495837637</v>
      </c>
      <c r="H13" s="3">
        <f>SUM(H9:H12)</f>
        <v>1</v>
      </c>
      <c r="I13" s="3">
        <f>SUM(I9:I12)</f>
        <v>1.8852295068683602</v>
      </c>
    </row>
  </sheetData>
  <mergeCells count="1">
    <mergeCell ref="E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1F1A3-0C78-4528-8256-DF233F862167}">
  <dimension ref="D2:I13"/>
  <sheetViews>
    <sheetView workbookViewId="0">
      <selection sqref="A1:XFD1048576"/>
    </sheetView>
  </sheetViews>
  <sheetFormatPr defaultRowHeight="15" x14ac:dyDescent="0.25"/>
  <cols>
    <col min="4" max="4" width="18.42578125" bestFit="1" customWidth="1"/>
    <col min="5" max="5" width="18.42578125" customWidth="1"/>
    <col min="6" max="6" width="10.7109375" bestFit="1" customWidth="1"/>
    <col min="7" max="7" width="16" bestFit="1" customWidth="1"/>
  </cols>
  <sheetData>
    <row r="2" spans="4:9" x14ac:dyDescent="0.25">
      <c r="E2" s="1" t="s">
        <v>0</v>
      </c>
      <c r="F2" s="1"/>
      <c r="G2" s="1"/>
      <c r="H2" s="1"/>
      <c r="I2" s="1"/>
    </row>
    <row r="5" spans="4:9" x14ac:dyDescent="0.25">
      <c r="G5" t="s">
        <v>1</v>
      </c>
    </row>
    <row r="7" spans="4:9" x14ac:dyDescent="0.25">
      <c r="D7" s="2" t="s">
        <v>2</v>
      </c>
      <c r="E7" s="2" t="s">
        <v>2</v>
      </c>
      <c r="F7" s="2"/>
      <c r="G7" s="2"/>
      <c r="H7" s="2"/>
      <c r="I7" s="2"/>
    </row>
    <row r="8" spans="4:9" x14ac:dyDescent="0.25"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4:9" x14ac:dyDescent="0.25">
      <c r="D9" s="2">
        <v>0.5</v>
      </c>
      <c r="E9" s="2">
        <v>1</v>
      </c>
      <c r="F9" s="2">
        <v>0</v>
      </c>
      <c r="G9" s="3">
        <f>F9/(1.05)^E9</f>
        <v>0</v>
      </c>
      <c r="H9" s="3">
        <f>G9/$G$13</f>
        <v>0</v>
      </c>
      <c r="I9" s="3">
        <f>H9*D9</f>
        <v>0</v>
      </c>
    </row>
    <row r="10" spans="4:9" x14ac:dyDescent="0.25">
      <c r="D10" s="2">
        <v>1</v>
      </c>
      <c r="E10" s="2">
        <v>2</v>
      </c>
      <c r="F10" s="2">
        <v>0</v>
      </c>
      <c r="G10" s="3">
        <f t="shared" ref="G10:G12" si="0">F10/(1.05)^E10</f>
        <v>0</v>
      </c>
      <c r="H10" s="3">
        <f t="shared" ref="H10:H12" si="1">G10/$G$13</f>
        <v>0</v>
      </c>
      <c r="I10" s="3">
        <f t="shared" ref="I10:I12" si="2">H10*D10</f>
        <v>0</v>
      </c>
    </row>
    <row r="11" spans="4:9" x14ac:dyDescent="0.25">
      <c r="D11" s="2">
        <v>1.5</v>
      </c>
      <c r="E11" s="2">
        <v>3</v>
      </c>
      <c r="F11" s="2">
        <v>0</v>
      </c>
      <c r="G11" s="3">
        <f t="shared" si="0"/>
        <v>0</v>
      </c>
      <c r="H11" s="3">
        <f t="shared" si="1"/>
        <v>0</v>
      </c>
      <c r="I11" s="3">
        <f t="shared" si="2"/>
        <v>0</v>
      </c>
    </row>
    <row r="12" spans="4:9" ht="15.75" thickBot="1" x14ac:dyDescent="0.3">
      <c r="D12" s="2">
        <v>2</v>
      </c>
      <c r="E12" s="2">
        <v>4</v>
      </c>
      <c r="F12" s="2">
        <v>1000</v>
      </c>
      <c r="G12" s="4">
        <f t="shared" si="0"/>
        <v>822.70247479188197</v>
      </c>
      <c r="H12" s="4">
        <f t="shared" si="1"/>
        <v>1</v>
      </c>
      <c r="I12" s="4">
        <f t="shared" si="2"/>
        <v>2</v>
      </c>
    </row>
    <row r="13" spans="4:9" ht="15.75" thickTop="1" x14ac:dyDescent="0.25">
      <c r="D13" s="2"/>
      <c r="E13" s="2"/>
      <c r="F13" s="2"/>
      <c r="G13" s="3">
        <f>SUM(G9:G12)</f>
        <v>822.70247479188197</v>
      </c>
      <c r="H13" s="3">
        <f>SUM(H9:H12)</f>
        <v>1</v>
      </c>
      <c r="I13" s="3">
        <f>SUM(I9:I12)</f>
        <v>2</v>
      </c>
    </row>
  </sheetData>
  <mergeCells count="1">
    <mergeCell ref="E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C3D8-4FE8-41CC-BE70-9A1D452771A5}">
  <dimension ref="D2:I27"/>
  <sheetViews>
    <sheetView topLeftCell="B1" workbookViewId="0">
      <selection sqref="A1:XFD1048576"/>
    </sheetView>
  </sheetViews>
  <sheetFormatPr defaultRowHeight="15" x14ac:dyDescent="0.25"/>
  <cols>
    <col min="4" max="4" width="18.42578125" bestFit="1" customWidth="1"/>
    <col min="5" max="5" width="18.42578125" customWidth="1"/>
    <col min="6" max="6" width="12" bestFit="1" customWidth="1"/>
    <col min="7" max="7" width="21.42578125" customWidth="1"/>
    <col min="8" max="8" width="8.140625" bestFit="1" customWidth="1"/>
    <col min="9" max="9" width="9.5703125" bestFit="1" customWidth="1"/>
  </cols>
  <sheetData>
    <row r="2" spans="4:9" x14ac:dyDescent="0.25">
      <c r="E2" s="1" t="s">
        <v>0</v>
      </c>
      <c r="F2" s="1"/>
      <c r="G2" s="1"/>
      <c r="H2" s="1"/>
      <c r="I2" s="1"/>
    </row>
    <row r="4" spans="4:9" x14ac:dyDescent="0.25">
      <c r="G4" t="s">
        <v>9</v>
      </c>
      <c r="H4">
        <v>0.05</v>
      </c>
    </row>
    <row r="7" spans="4:9" x14ac:dyDescent="0.25">
      <c r="D7" s="2" t="s">
        <v>2</v>
      </c>
      <c r="E7" s="2" t="s">
        <v>2</v>
      </c>
      <c r="F7" s="2"/>
      <c r="G7" s="2"/>
      <c r="H7" s="2"/>
      <c r="I7" s="2"/>
    </row>
    <row r="8" spans="4:9" x14ac:dyDescent="0.25"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4:9" x14ac:dyDescent="0.25">
      <c r="D9" s="2">
        <v>0.5</v>
      </c>
      <c r="E9" s="2">
        <v>1</v>
      </c>
      <c r="F9" s="2">
        <v>40</v>
      </c>
      <c r="G9" s="3">
        <f>F9/(1+$H$4)^E9</f>
        <v>38.095238095238095</v>
      </c>
      <c r="H9" s="3">
        <f>G9/$G$13</f>
        <v>3.9495737394501046E-2</v>
      </c>
      <c r="I9" s="3">
        <f>H9*D9</f>
        <v>1.9747868697250523E-2</v>
      </c>
    </row>
    <row r="10" spans="4:9" x14ac:dyDescent="0.25">
      <c r="D10" s="2">
        <v>1</v>
      </c>
      <c r="E10" s="2">
        <v>2</v>
      </c>
      <c r="F10" s="2">
        <v>40</v>
      </c>
      <c r="G10" s="3">
        <f>F10/(1+$H$4)^E10</f>
        <v>36.281179138321995</v>
      </c>
      <c r="H10" s="3">
        <f>G10/$G$13</f>
        <v>3.76149879947629E-2</v>
      </c>
      <c r="I10" s="3">
        <f t="shared" ref="I10:I12" si="0">H10*D10</f>
        <v>3.76149879947629E-2</v>
      </c>
    </row>
    <row r="11" spans="4:9" x14ac:dyDescent="0.25">
      <c r="D11" s="2">
        <v>1.5</v>
      </c>
      <c r="E11" s="2">
        <v>3</v>
      </c>
      <c r="F11" s="2">
        <v>40</v>
      </c>
      <c r="G11" s="3">
        <f t="shared" ref="G11:G12" si="1">F11/(1+$H$4)^E11</f>
        <v>34.553503941259038</v>
      </c>
      <c r="H11" s="3">
        <f>G11/$G$13</f>
        <v>3.5823798090250381E-2</v>
      </c>
      <c r="I11" s="3">
        <f t="shared" si="0"/>
        <v>5.3735697135375571E-2</v>
      </c>
    </row>
    <row r="12" spans="4:9" ht="15.75" thickBot="1" x14ac:dyDescent="0.3">
      <c r="D12" s="2">
        <v>2</v>
      </c>
      <c r="E12" s="2">
        <v>4</v>
      </c>
      <c r="F12" s="2">
        <v>1040</v>
      </c>
      <c r="G12" s="4">
        <f t="shared" si="1"/>
        <v>855.61057378355724</v>
      </c>
      <c r="H12" s="4">
        <f>G12/$G$13</f>
        <v>0.88706547652048562</v>
      </c>
      <c r="I12" s="4">
        <f t="shared" si="0"/>
        <v>1.7741309530409712</v>
      </c>
    </row>
    <row r="13" spans="4:9" ht="15.75" thickTop="1" x14ac:dyDescent="0.25">
      <c r="D13" s="2"/>
      <c r="E13" s="2"/>
      <c r="F13" s="2"/>
      <c r="G13" s="3">
        <f>SUM(G9:G12)</f>
        <v>964.54049495837637</v>
      </c>
      <c r="H13" s="3">
        <f>SUM(H9:H12)</f>
        <v>1</v>
      </c>
      <c r="I13" s="3">
        <f>SUM(I9:I12)</f>
        <v>1.8852295068683602</v>
      </c>
    </row>
    <row r="18" spans="4:9" x14ac:dyDescent="0.25">
      <c r="E18" s="1"/>
      <c r="F18" s="1"/>
      <c r="G18" s="1"/>
      <c r="H18" s="1"/>
      <c r="I18" s="1"/>
    </row>
    <row r="23" spans="4:9" x14ac:dyDescent="0.25">
      <c r="D23" s="2"/>
      <c r="E23" s="2"/>
      <c r="F23" s="2"/>
      <c r="G23" s="2"/>
      <c r="H23" s="2"/>
      <c r="I23" s="2"/>
    </row>
    <row r="24" spans="4:9" x14ac:dyDescent="0.25">
      <c r="D24" s="2"/>
      <c r="E24" s="2"/>
      <c r="F24" s="2"/>
      <c r="G24" s="2"/>
      <c r="H24" s="2"/>
      <c r="I24" s="2"/>
    </row>
    <row r="25" spans="4:9" x14ac:dyDescent="0.25">
      <c r="D25" s="2"/>
      <c r="E25" s="2"/>
      <c r="F25" s="2"/>
      <c r="G25" s="3"/>
      <c r="H25" s="2"/>
      <c r="I25" s="2"/>
    </row>
    <row r="26" spans="4:9" x14ac:dyDescent="0.25">
      <c r="D26" s="2"/>
      <c r="E26" s="2"/>
      <c r="F26" s="2"/>
      <c r="G26" s="3"/>
      <c r="H26" s="2"/>
      <c r="I26" s="2"/>
    </row>
    <row r="27" spans="4:9" x14ac:dyDescent="0.25">
      <c r="D27" s="2"/>
      <c r="E27" s="2"/>
      <c r="F27" s="2"/>
      <c r="G27" s="3"/>
      <c r="H27" s="3"/>
      <c r="I27" s="3"/>
    </row>
  </sheetData>
  <mergeCells count="2">
    <mergeCell ref="E2:I2"/>
    <mergeCell ref="E18:I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DDC5-65F9-4346-AB8E-4CB6CE516B88}">
  <dimension ref="D2:AC39"/>
  <sheetViews>
    <sheetView workbookViewId="0">
      <selection sqref="A1:XFD1048576"/>
    </sheetView>
  </sheetViews>
  <sheetFormatPr defaultRowHeight="15" x14ac:dyDescent="0.25"/>
  <cols>
    <col min="4" max="4" width="18.42578125" bestFit="1" customWidth="1"/>
    <col min="5" max="5" width="18.42578125" customWidth="1"/>
    <col min="6" max="6" width="12" bestFit="1" customWidth="1"/>
    <col min="7" max="7" width="21.42578125" customWidth="1"/>
    <col min="8" max="8" width="8.140625" bestFit="1" customWidth="1"/>
    <col min="9" max="9" width="9.5703125" bestFit="1" customWidth="1"/>
    <col min="12" max="12" width="21.5703125" bestFit="1" customWidth="1"/>
    <col min="16" max="16" width="14" customWidth="1"/>
  </cols>
  <sheetData>
    <row r="2" spans="4:29" x14ac:dyDescent="0.25">
      <c r="E2" s="1" t="s">
        <v>10</v>
      </c>
      <c r="F2" s="1"/>
      <c r="G2" s="1"/>
      <c r="H2" s="1"/>
      <c r="I2" s="1"/>
    </row>
    <row r="4" spans="4:29" x14ac:dyDescent="0.25">
      <c r="G4" t="s">
        <v>9</v>
      </c>
      <c r="H4">
        <v>0.08</v>
      </c>
    </row>
    <row r="7" spans="4:29" x14ac:dyDescent="0.25">
      <c r="D7" s="2" t="s">
        <v>2</v>
      </c>
      <c r="E7" s="2" t="s">
        <v>2</v>
      </c>
      <c r="F7" s="2"/>
      <c r="G7" s="2"/>
      <c r="H7" s="2"/>
      <c r="I7" s="2"/>
      <c r="W7" s="2" t="s">
        <v>2</v>
      </c>
      <c r="X7" s="2" t="s">
        <v>2</v>
      </c>
      <c r="Y7" s="2"/>
      <c r="Z7" s="2"/>
      <c r="AA7" s="2"/>
      <c r="AB7" s="2"/>
    </row>
    <row r="8" spans="4:29" x14ac:dyDescent="0.25"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W8" s="2" t="s">
        <v>3</v>
      </c>
      <c r="X8" s="2" t="s">
        <v>4</v>
      </c>
      <c r="Y8" s="2" t="s">
        <v>5</v>
      </c>
      <c r="Z8" s="2" t="s">
        <v>6</v>
      </c>
      <c r="AA8" s="2" t="s">
        <v>7</v>
      </c>
      <c r="AB8" s="2" t="s">
        <v>8</v>
      </c>
      <c r="AC8" s="2" t="s">
        <v>11</v>
      </c>
    </row>
    <row r="9" spans="4:29" x14ac:dyDescent="0.25">
      <c r="D9" s="2">
        <v>1</v>
      </c>
      <c r="E9" s="2">
        <v>1</v>
      </c>
      <c r="F9" s="2">
        <v>80</v>
      </c>
      <c r="G9" s="3">
        <f>F9/(1+$H$4)^E9</f>
        <v>74.074074074074076</v>
      </c>
      <c r="H9" s="2">
        <f>G9/$G$39</f>
        <v>7.4074074074074112E-2</v>
      </c>
      <c r="I9" s="2">
        <f>H9*D9</f>
        <v>7.4074074074074112E-2</v>
      </c>
      <c r="W9" s="2">
        <v>1</v>
      </c>
      <c r="X9" s="2">
        <v>1</v>
      </c>
      <c r="Y9" s="2">
        <v>80</v>
      </c>
      <c r="Z9" s="3">
        <f>Y9/(1+$H$4)^X9</f>
        <v>74.074074074074076</v>
      </c>
      <c r="AA9" s="2">
        <f>Z9/$G$39</f>
        <v>7.4074074074074112E-2</v>
      </c>
      <c r="AB9" s="2">
        <f>AA9*W9</f>
        <v>7.4074074074074112E-2</v>
      </c>
      <c r="AC9">
        <f>Z9*(W9^2+W9)/(1000*(1+$H$4)^2)</f>
        <v>0.12701315856322715</v>
      </c>
    </row>
    <row r="10" spans="4:29" x14ac:dyDescent="0.25">
      <c r="D10" s="2">
        <v>2</v>
      </c>
      <c r="E10" s="2">
        <v>2</v>
      </c>
      <c r="F10" s="2">
        <v>80</v>
      </c>
      <c r="G10" s="3">
        <f t="shared" ref="G10:G37" si="0">F10/(1+$H$4)^E10</f>
        <v>68.587105624142652</v>
      </c>
      <c r="H10" s="2">
        <f t="shared" ref="H10:H38" si="1">G10/$G$39</f>
        <v>6.8587105624142677E-2</v>
      </c>
      <c r="I10" s="2">
        <f t="shared" ref="I10:I38" si="2">H10*D10</f>
        <v>0.13717421124828535</v>
      </c>
      <c r="W10" s="2">
        <v>2</v>
      </c>
      <c r="X10" s="2">
        <v>2</v>
      </c>
      <c r="Y10" s="2">
        <v>80</v>
      </c>
      <c r="Z10" s="3">
        <f t="shared" ref="Z10:Z37" si="3">Y10/(1+$H$4)^X10</f>
        <v>68.587105624142652</v>
      </c>
      <c r="AA10" s="2">
        <f t="shared" ref="AA10:AA38" si="4">Z10/$G$39</f>
        <v>6.8587105624142677E-2</v>
      </c>
      <c r="AB10" s="2">
        <f t="shared" ref="AB10:AB38" si="5">AA10*W10</f>
        <v>0.13717421124828535</v>
      </c>
      <c r="AC10">
        <f t="shared" ref="AC10:AC38" si="6">Z10*(W10^2+W10)/(1000*(1+$H$4)^2)</f>
        <v>0.35281432934229756</v>
      </c>
    </row>
    <row r="11" spans="4:29" x14ac:dyDescent="0.25">
      <c r="D11" s="2">
        <v>3</v>
      </c>
      <c r="E11" s="2">
        <v>3</v>
      </c>
      <c r="F11" s="2">
        <v>80</v>
      </c>
      <c r="G11" s="3">
        <f t="shared" si="0"/>
        <v>63.506579281613568</v>
      </c>
      <c r="H11" s="2">
        <f t="shared" si="1"/>
        <v>6.3506579281613601E-2</v>
      </c>
      <c r="I11" s="2">
        <f t="shared" si="2"/>
        <v>0.1905197378448408</v>
      </c>
      <c r="W11" s="2">
        <v>3</v>
      </c>
      <c r="X11" s="2">
        <v>3</v>
      </c>
      <c r="Y11" s="2">
        <v>80</v>
      </c>
      <c r="Z11" s="3">
        <f t="shared" si="3"/>
        <v>63.506579281613568</v>
      </c>
      <c r="AA11" s="2">
        <f t="shared" si="4"/>
        <v>6.3506579281613601E-2</v>
      </c>
      <c r="AB11" s="2">
        <f t="shared" si="5"/>
        <v>0.1905197378448408</v>
      </c>
      <c r="AC11">
        <f t="shared" si="6"/>
        <v>0.65335986915240296</v>
      </c>
    </row>
    <row r="12" spans="4:29" x14ac:dyDescent="0.25">
      <c r="D12" s="2">
        <v>4</v>
      </c>
      <c r="E12" s="2">
        <v>4</v>
      </c>
      <c r="F12" s="2">
        <v>80</v>
      </c>
      <c r="G12" s="3">
        <f t="shared" si="0"/>
        <v>58.802388223716257</v>
      </c>
      <c r="H12" s="2">
        <f t="shared" si="1"/>
        <v>5.8802388223716286E-2</v>
      </c>
      <c r="I12" s="2">
        <f t="shared" si="2"/>
        <v>0.23520955289486514</v>
      </c>
      <c r="P12" s="5" t="s">
        <v>12</v>
      </c>
      <c r="Q12" s="5"/>
      <c r="R12" s="5"/>
      <c r="S12" s="5"/>
      <c r="T12" s="5"/>
      <c r="U12" s="5"/>
      <c r="W12" s="2">
        <v>4</v>
      </c>
      <c r="X12" s="2">
        <v>4</v>
      </c>
      <c r="Y12" s="2">
        <v>80</v>
      </c>
      <c r="Z12" s="3">
        <f t="shared" si="3"/>
        <v>58.802388223716257</v>
      </c>
      <c r="AA12" s="2">
        <f t="shared" si="4"/>
        <v>5.8802388223716286E-2</v>
      </c>
      <c r="AB12" s="2">
        <f t="shared" si="5"/>
        <v>0.23520955289486514</v>
      </c>
      <c r="AC12">
        <f t="shared" si="6"/>
        <v>1.0082714030129671</v>
      </c>
    </row>
    <row r="13" spans="4:29" x14ac:dyDescent="0.25">
      <c r="D13" s="2">
        <v>5</v>
      </c>
      <c r="E13" s="2">
        <v>5</v>
      </c>
      <c r="F13" s="2">
        <v>80</v>
      </c>
      <c r="G13" s="3">
        <f t="shared" si="0"/>
        <v>54.446655762700239</v>
      </c>
      <c r="H13" s="2">
        <f t="shared" si="1"/>
        <v>5.4446655762700261E-2</v>
      </c>
      <c r="I13" s="2">
        <f t="shared" si="2"/>
        <v>0.27223327881350129</v>
      </c>
      <c r="P13" s="5"/>
      <c r="Q13" s="5"/>
      <c r="R13" s="5"/>
      <c r="S13" s="5"/>
      <c r="T13" s="5"/>
      <c r="U13" s="5"/>
      <c r="W13" s="2">
        <v>5</v>
      </c>
      <c r="X13" s="2">
        <v>5</v>
      </c>
      <c r="Y13" s="2">
        <v>80</v>
      </c>
      <c r="Z13" s="3">
        <f t="shared" si="3"/>
        <v>54.446655762700239</v>
      </c>
      <c r="AA13" s="2">
        <f t="shared" si="4"/>
        <v>5.4446655762700261E-2</v>
      </c>
      <c r="AB13" s="2">
        <f t="shared" si="5"/>
        <v>0.27223327881350129</v>
      </c>
      <c r="AC13">
        <f t="shared" si="6"/>
        <v>1.4003769486291211</v>
      </c>
    </row>
    <row r="14" spans="4:29" x14ac:dyDescent="0.25">
      <c r="D14" s="2">
        <v>6</v>
      </c>
      <c r="E14" s="2">
        <v>6</v>
      </c>
      <c r="F14" s="2">
        <v>80</v>
      </c>
      <c r="G14" s="3">
        <f t="shared" si="0"/>
        <v>50.413570150648368</v>
      </c>
      <c r="H14" s="2">
        <f t="shared" si="1"/>
        <v>5.0413570150648394E-2</v>
      </c>
      <c r="I14" s="2">
        <f t="shared" si="2"/>
        <v>0.30248142090389035</v>
      </c>
      <c r="W14" s="2">
        <v>6</v>
      </c>
      <c r="X14" s="2">
        <v>6</v>
      </c>
      <c r="Y14" s="2">
        <v>80</v>
      </c>
      <c r="Z14" s="3">
        <f t="shared" si="3"/>
        <v>50.413570150648368</v>
      </c>
      <c r="AA14" s="2">
        <f t="shared" si="4"/>
        <v>5.0413570150648394E-2</v>
      </c>
      <c r="AB14" s="2">
        <f t="shared" si="5"/>
        <v>0.30248142090389035</v>
      </c>
      <c r="AC14">
        <f t="shared" si="6"/>
        <v>1.8153034519266387</v>
      </c>
    </row>
    <row r="15" spans="4:29" x14ac:dyDescent="0.25">
      <c r="D15" s="2">
        <v>7</v>
      </c>
      <c r="E15" s="2">
        <v>7</v>
      </c>
      <c r="F15" s="2">
        <v>80</v>
      </c>
      <c r="G15" s="3">
        <f t="shared" si="0"/>
        <v>46.679231620970704</v>
      </c>
      <c r="H15" s="2">
        <f t="shared" si="1"/>
        <v>4.6679231620970728E-2</v>
      </c>
      <c r="I15" s="2">
        <f t="shared" si="2"/>
        <v>0.32675462134679512</v>
      </c>
      <c r="L15" t="s">
        <v>13</v>
      </c>
      <c r="M15" s="6">
        <f>I39</f>
        <v>12.158406010577675</v>
      </c>
      <c r="P15" s="7" t="s">
        <v>14</v>
      </c>
      <c r="Q15" s="7"/>
      <c r="R15" s="7"/>
      <c r="S15" s="7"/>
      <c r="T15" s="7"/>
      <c r="U15" s="7"/>
      <c r="W15" s="2">
        <v>7</v>
      </c>
      <c r="X15" s="2">
        <v>7</v>
      </c>
      <c r="Y15" s="2">
        <v>80</v>
      </c>
      <c r="Z15" s="3">
        <f t="shared" si="3"/>
        <v>46.679231620970704</v>
      </c>
      <c r="AA15" s="2">
        <f t="shared" si="4"/>
        <v>4.6679231620970728E-2</v>
      </c>
      <c r="AB15" s="2">
        <f t="shared" si="5"/>
        <v>0.32675462134679512</v>
      </c>
      <c r="AC15">
        <f t="shared" si="6"/>
        <v>2.2411153727489364</v>
      </c>
    </row>
    <row r="16" spans="4:29" x14ac:dyDescent="0.25">
      <c r="D16" s="2">
        <v>8</v>
      </c>
      <c r="E16" s="2">
        <v>8</v>
      </c>
      <c r="F16" s="2">
        <v>80</v>
      </c>
      <c r="G16" s="3">
        <f t="shared" si="0"/>
        <v>43.221510760158061</v>
      </c>
      <c r="H16" s="2">
        <f t="shared" si="1"/>
        <v>4.322151076015808E-2</v>
      </c>
      <c r="I16" s="2">
        <f t="shared" si="2"/>
        <v>0.34577208608126464</v>
      </c>
      <c r="L16" t="s">
        <v>15</v>
      </c>
      <c r="M16">
        <f>M15/(1+H4)</f>
        <v>11.257783343127477</v>
      </c>
      <c r="P16" s="8" t="s">
        <v>16</v>
      </c>
      <c r="Q16" s="8"/>
      <c r="R16" s="8"/>
      <c r="S16" s="8"/>
      <c r="T16" s="8"/>
      <c r="U16" s="8"/>
      <c r="W16" s="2">
        <v>8</v>
      </c>
      <c r="X16" s="2">
        <v>8</v>
      </c>
      <c r="Y16" s="2">
        <v>80</v>
      </c>
      <c r="Z16" s="3">
        <f t="shared" si="3"/>
        <v>43.221510760158061</v>
      </c>
      <c r="AA16" s="2">
        <f t="shared" si="4"/>
        <v>4.322151076015808E-2</v>
      </c>
      <c r="AB16" s="2">
        <f t="shared" si="5"/>
        <v>0.34577208608126464</v>
      </c>
      <c r="AC16">
        <f t="shared" si="6"/>
        <v>2.6679944913677813</v>
      </c>
    </row>
    <row r="17" spans="4:29" x14ac:dyDescent="0.25">
      <c r="D17" s="2">
        <v>9</v>
      </c>
      <c r="E17" s="2">
        <v>9</v>
      </c>
      <c r="F17" s="2">
        <v>80</v>
      </c>
      <c r="G17" s="3">
        <f t="shared" si="0"/>
        <v>40.019917370516723</v>
      </c>
      <c r="H17" s="2">
        <f t="shared" si="1"/>
        <v>4.0019917370516737E-2</v>
      </c>
      <c r="I17" s="2">
        <f t="shared" si="2"/>
        <v>0.36017925633465064</v>
      </c>
      <c r="P17" s="9">
        <f>-1*M16*0.02</f>
        <v>-0.22515566686254954</v>
      </c>
      <c r="Q17" s="9"/>
      <c r="R17" s="9"/>
      <c r="S17" s="9"/>
      <c r="T17" s="9"/>
      <c r="U17" s="9"/>
      <c r="W17" s="2">
        <v>9</v>
      </c>
      <c r="X17" s="2">
        <v>9</v>
      </c>
      <c r="Y17" s="2">
        <v>80</v>
      </c>
      <c r="Z17" s="3">
        <f t="shared" si="3"/>
        <v>40.019917370516723</v>
      </c>
      <c r="AA17" s="2">
        <f t="shared" si="4"/>
        <v>4.0019917370516737E-2</v>
      </c>
      <c r="AB17" s="2">
        <f t="shared" si="5"/>
        <v>0.36017925633465064</v>
      </c>
      <c r="AC17">
        <f t="shared" si="6"/>
        <v>3.0879565872312287</v>
      </c>
    </row>
    <row r="18" spans="4:29" x14ac:dyDescent="0.25">
      <c r="D18" s="2">
        <v>10</v>
      </c>
      <c r="E18" s="2">
        <v>10</v>
      </c>
      <c r="F18" s="2">
        <v>80</v>
      </c>
      <c r="G18" s="3">
        <f t="shared" si="0"/>
        <v>37.055479046774742</v>
      </c>
      <c r="H18" s="2">
        <f t="shared" si="1"/>
        <v>3.705547904677476E-2</v>
      </c>
      <c r="I18" s="2">
        <f t="shared" si="2"/>
        <v>0.37055479046774759</v>
      </c>
      <c r="W18" s="2">
        <v>10</v>
      </c>
      <c r="X18" s="2">
        <v>10</v>
      </c>
      <c r="Y18" s="2">
        <v>80</v>
      </c>
      <c r="Z18" s="3">
        <f t="shared" si="3"/>
        <v>37.055479046774742</v>
      </c>
      <c r="AA18" s="2">
        <f t="shared" si="4"/>
        <v>3.705547904677476E-2</v>
      </c>
      <c r="AB18" s="2">
        <f t="shared" si="5"/>
        <v>0.37055479046774759</v>
      </c>
      <c r="AC18">
        <f t="shared" si="6"/>
        <v>3.4946010760847237</v>
      </c>
    </row>
    <row r="19" spans="4:29" x14ac:dyDescent="0.25">
      <c r="D19" s="2">
        <v>11</v>
      </c>
      <c r="E19" s="2">
        <v>11</v>
      </c>
      <c r="F19" s="2">
        <v>80</v>
      </c>
      <c r="G19" s="3">
        <f t="shared" si="0"/>
        <v>34.310628747013652</v>
      </c>
      <c r="H19" s="2">
        <f t="shared" si="1"/>
        <v>3.4310628747013669E-2</v>
      </c>
      <c r="I19" s="2">
        <f t="shared" si="2"/>
        <v>0.37741691621715034</v>
      </c>
      <c r="W19" s="2">
        <v>11</v>
      </c>
      <c r="X19" s="2">
        <v>11</v>
      </c>
      <c r="Y19" s="2">
        <v>80</v>
      </c>
      <c r="Z19" s="3">
        <f t="shared" si="3"/>
        <v>34.310628747013652</v>
      </c>
      <c r="AA19" s="2">
        <f t="shared" si="4"/>
        <v>3.4310628747013669E-2</v>
      </c>
      <c r="AB19" s="2">
        <f t="shared" si="5"/>
        <v>0.37741691621715034</v>
      </c>
      <c r="AC19">
        <f t="shared" si="6"/>
        <v>3.8828900845385816</v>
      </c>
    </row>
    <row r="20" spans="4:29" x14ac:dyDescent="0.25">
      <c r="D20" s="2">
        <v>12</v>
      </c>
      <c r="E20" s="2">
        <v>12</v>
      </c>
      <c r="F20" s="2">
        <v>80</v>
      </c>
      <c r="G20" s="3">
        <f t="shared" si="0"/>
        <v>31.769100691679302</v>
      </c>
      <c r="H20" s="2">
        <f t="shared" si="1"/>
        <v>3.1769100691679319E-2</v>
      </c>
      <c r="I20" s="2">
        <f t="shared" si="2"/>
        <v>0.38122920830015183</v>
      </c>
      <c r="P20" s="7" t="s">
        <v>17</v>
      </c>
      <c r="Q20" s="7"/>
      <c r="R20" s="7"/>
      <c r="S20" s="7"/>
      <c r="T20" s="7"/>
      <c r="U20" s="7"/>
      <c r="W20" s="2">
        <v>12</v>
      </c>
      <c r="X20" s="2">
        <v>12</v>
      </c>
      <c r="Y20" s="2">
        <v>80</v>
      </c>
      <c r="Z20" s="3">
        <f t="shared" si="3"/>
        <v>31.769100691679302</v>
      </c>
      <c r="AA20" s="2">
        <f t="shared" si="4"/>
        <v>3.1769100691679319E-2</v>
      </c>
      <c r="AB20" s="2">
        <f t="shared" si="5"/>
        <v>0.38122920830015183</v>
      </c>
      <c r="AC20">
        <f t="shared" si="6"/>
        <v>4.2489537962122519</v>
      </c>
    </row>
    <row r="21" spans="4:29" x14ac:dyDescent="0.25">
      <c r="D21" s="2">
        <v>13</v>
      </c>
      <c r="E21" s="2">
        <v>13</v>
      </c>
      <c r="F21" s="2">
        <v>80</v>
      </c>
      <c r="G21" s="3">
        <f t="shared" si="0"/>
        <v>29.415833973777133</v>
      </c>
      <c r="H21" s="2">
        <f t="shared" si="1"/>
        <v>2.9415833973777145E-2</v>
      </c>
      <c r="I21" s="2">
        <f t="shared" si="2"/>
        <v>0.38240584165910285</v>
      </c>
      <c r="P21" t="s">
        <v>18</v>
      </c>
      <c r="Q21">
        <f>PV(10%,30,80,1000)*-1</f>
        <v>811.46171066023362</v>
      </c>
      <c r="W21" s="2">
        <v>13</v>
      </c>
      <c r="X21" s="2">
        <v>13</v>
      </c>
      <c r="Y21" s="2">
        <v>80</v>
      </c>
      <c r="Z21" s="3">
        <f t="shared" si="3"/>
        <v>29.415833973777133</v>
      </c>
      <c r="AA21" s="2">
        <f t="shared" si="4"/>
        <v>2.9415833973777145E-2</v>
      </c>
      <c r="AB21" s="2">
        <f t="shared" si="5"/>
        <v>0.38240584165910285</v>
      </c>
      <c r="AC21">
        <f t="shared" si="6"/>
        <v>4.5899192243033591</v>
      </c>
    </row>
    <row r="22" spans="4:29" x14ac:dyDescent="0.25">
      <c r="D22" s="2">
        <v>14</v>
      </c>
      <c r="E22" s="2">
        <v>14</v>
      </c>
      <c r="F22" s="2">
        <v>80</v>
      </c>
      <c r="G22" s="3">
        <f t="shared" si="0"/>
        <v>27.236883309052896</v>
      </c>
      <c r="H22" s="2">
        <f t="shared" si="1"/>
        <v>2.7236883309052908E-2</v>
      </c>
      <c r="I22" s="2">
        <f t="shared" si="2"/>
        <v>0.38131636632674071</v>
      </c>
      <c r="P22" s="10" t="s">
        <v>19</v>
      </c>
      <c r="Q22" s="11">
        <f>(Q21-1000)/1000</f>
        <v>-0.18853828933976638</v>
      </c>
      <c r="R22" s="12"/>
      <c r="S22" s="12"/>
      <c r="T22" s="12"/>
      <c r="U22" s="12"/>
      <c r="W22" s="2">
        <v>14</v>
      </c>
      <c r="X22" s="2">
        <v>14</v>
      </c>
      <c r="Y22" s="2">
        <v>80</v>
      </c>
      <c r="Z22" s="3">
        <f t="shared" si="3"/>
        <v>27.236883309052896</v>
      </c>
      <c r="AA22" s="2">
        <f t="shared" si="4"/>
        <v>2.7236883309052908E-2</v>
      </c>
      <c r="AB22" s="2">
        <f t="shared" si="5"/>
        <v>0.38131636632674071</v>
      </c>
      <c r="AC22">
        <f t="shared" si="6"/>
        <v>4.9037598550249548</v>
      </c>
    </row>
    <row r="23" spans="4:29" x14ac:dyDescent="0.25">
      <c r="D23" s="2">
        <v>15</v>
      </c>
      <c r="E23" s="2">
        <v>15</v>
      </c>
      <c r="F23" s="2">
        <v>80</v>
      </c>
      <c r="G23" s="3">
        <f t="shared" si="0"/>
        <v>25.219336397271196</v>
      </c>
      <c r="H23" s="2">
        <f t="shared" si="1"/>
        <v>2.5219336397271207E-2</v>
      </c>
      <c r="I23" s="2">
        <f t="shared" si="2"/>
        <v>0.37829004595906812</v>
      </c>
      <c r="W23" s="2">
        <v>15</v>
      </c>
      <c r="X23" s="2">
        <v>15</v>
      </c>
      <c r="Y23" s="2">
        <v>80</v>
      </c>
      <c r="Z23" s="3">
        <f t="shared" si="3"/>
        <v>25.219336397271196</v>
      </c>
      <c r="AA23" s="2">
        <f t="shared" si="4"/>
        <v>2.5219336397271207E-2</v>
      </c>
      <c r="AB23" s="2">
        <f t="shared" si="5"/>
        <v>0.37829004595906812</v>
      </c>
      <c r="AC23">
        <f t="shared" si="6"/>
        <v>5.1891638677512741</v>
      </c>
    </row>
    <row r="24" spans="4:29" x14ac:dyDescent="0.25">
      <c r="D24" s="2">
        <v>16</v>
      </c>
      <c r="E24" s="2">
        <v>16</v>
      </c>
      <c r="F24" s="2">
        <v>80</v>
      </c>
      <c r="G24" s="3">
        <f t="shared" si="0"/>
        <v>23.351237404880738</v>
      </c>
      <c r="H24" s="2">
        <f t="shared" si="1"/>
        <v>2.3351237404880747E-2</v>
      </c>
      <c r="I24" s="2">
        <f t="shared" si="2"/>
        <v>0.37361979847809196</v>
      </c>
      <c r="W24" s="2">
        <v>16</v>
      </c>
      <c r="X24" s="2">
        <v>16</v>
      </c>
      <c r="Y24" s="2">
        <v>80</v>
      </c>
      <c r="Z24" s="3">
        <f t="shared" si="3"/>
        <v>23.351237404880738</v>
      </c>
      <c r="AA24" s="2">
        <f t="shared" si="4"/>
        <v>2.3351237404880747E-2</v>
      </c>
      <c r="AB24" s="2">
        <f t="shared" si="5"/>
        <v>0.37361979847809196</v>
      </c>
      <c r="AC24">
        <f t="shared" si="6"/>
        <v>5.4454188735661528</v>
      </c>
    </row>
    <row r="25" spans="4:29" x14ac:dyDescent="0.25">
      <c r="D25" s="2">
        <v>17</v>
      </c>
      <c r="E25" s="2">
        <v>17</v>
      </c>
      <c r="F25" s="2">
        <v>80</v>
      </c>
      <c r="G25" s="3">
        <f t="shared" si="0"/>
        <v>21.621516115630314</v>
      </c>
      <c r="H25" s="2">
        <f t="shared" si="1"/>
        <v>2.1621516115630325E-2</v>
      </c>
      <c r="I25" s="2">
        <f t="shared" si="2"/>
        <v>0.36756577396571555</v>
      </c>
      <c r="P25" s="7" t="s">
        <v>20</v>
      </c>
      <c r="Q25" s="7"/>
      <c r="R25" s="7"/>
      <c r="S25" s="7"/>
      <c r="T25" s="7"/>
      <c r="U25" s="7"/>
      <c r="W25" s="2">
        <v>17</v>
      </c>
      <c r="X25" s="2">
        <v>17</v>
      </c>
      <c r="Y25" s="2">
        <v>80</v>
      </c>
      <c r="Z25" s="3">
        <f t="shared" si="3"/>
        <v>21.621516115630314</v>
      </c>
      <c r="AA25" s="2">
        <f t="shared" si="4"/>
        <v>2.1621516115630325E-2</v>
      </c>
      <c r="AB25" s="2">
        <f t="shared" si="5"/>
        <v>0.36756577396571555</v>
      </c>
      <c r="AC25">
        <f t="shared" si="6"/>
        <v>5.6723113266314087</v>
      </c>
    </row>
    <row r="26" spans="4:29" x14ac:dyDescent="0.25">
      <c r="D26" s="2">
        <v>18</v>
      </c>
      <c r="E26" s="2">
        <v>18</v>
      </c>
      <c r="F26" s="2">
        <v>80</v>
      </c>
      <c r="G26" s="3">
        <f t="shared" si="0"/>
        <v>20.019922329287326</v>
      </c>
      <c r="H26" s="2">
        <f t="shared" si="1"/>
        <v>2.0019922329287336E-2</v>
      </c>
      <c r="I26" s="2">
        <f t="shared" si="2"/>
        <v>0.36035860192717206</v>
      </c>
      <c r="W26" s="2">
        <v>18</v>
      </c>
      <c r="X26" s="2">
        <v>18</v>
      </c>
      <c r="Y26" s="2">
        <v>80</v>
      </c>
      <c r="Z26" s="3">
        <f t="shared" si="3"/>
        <v>20.019922329287326</v>
      </c>
      <c r="AA26" s="2">
        <f t="shared" si="4"/>
        <v>2.0019922329287336E-2</v>
      </c>
      <c r="AB26" s="2">
        <f t="shared" si="5"/>
        <v>0.36035860192717206</v>
      </c>
      <c r="AC26">
        <f t="shared" si="6"/>
        <v>5.8700389545749871</v>
      </c>
    </row>
    <row r="27" spans="4:29" x14ac:dyDescent="0.25">
      <c r="D27" s="2">
        <v>19</v>
      </c>
      <c r="E27" s="2">
        <v>19</v>
      </c>
      <c r="F27" s="2">
        <v>80</v>
      </c>
      <c r="G27" s="3">
        <f t="shared" si="0"/>
        <v>18.536965119710484</v>
      </c>
      <c r="H27" s="2">
        <f t="shared" si="1"/>
        <v>1.8536965119710491E-2</v>
      </c>
      <c r="I27" s="2">
        <f t="shared" si="2"/>
        <v>0.35220233727449934</v>
      </c>
      <c r="P27" t="s">
        <v>21</v>
      </c>
      <c r="Q27" s="6">
        <f>AC39</f>
        <v>212.43254708526922</v>
      </c>
      <c r="W27" s="2">
        <v>19</v>
      </c>
      <c r="X27" s="2">
        <v>19</v>
      </c>
      <c r="Y27" s="2">
        <v>80</v>
      </c>
      <c r="Z27" s="3">
        <f t="shared" si="3"/>
        <v>18.536965119710484</v>
      </c>
      <c r="AA27" s="2">
        <f t="shared" si="4"/>
        <v>1.8536965119710491E-2</v>
      </c>
      <c r="AB27" s="2">
        <f t="shared" si="5"/>
        <v>0.35220233727449934</v>
      </c>
      <c r="AC27">
        <f t="shared" si="6"/>
        <v>6.0391347269289977</v>
      </c>
    </row>
    <row r="28" spans="4:29" x14ac:dyDescent="0.25">
      <c r="D28" s="2">
        <v>20</v>
      </c>
      <c r="E28" s="2">
        <v>20</v>
      </c>
      <c r="F28" s="2">
        <v>80</v>
      </c>
      <c r="G28" s="3">
        <f t="shared" si="0"/>
        <v>17.163856592324525</v>
      </c>
      <c r="H28" s="2">
        <f t="shared" si="1"/>
        <v>1.7163856592324531E-2</v>
      </c>
      <c r="I28" s="2">
        <f t="shared" si="2"/>
        <v>0.34327713184649061</v>
      </c>
      <c r="P28" s="10" t="s">
        <v>19</v>
      </c>
      <c r="Q28" s="11">
        <f>P17+0.5*Q27*(0.02)^2</f>
        <v>-0.18266915744549569</v>
      </c>
      <c r="R28" s="12"/>
      <c r="S28" s="12"/>
      <c r="T28" s="12"/>
      <c r="U28" s="12"/>
      <c r="W28" s="2">
        <v>20</v>
      </c>
      <c r="X28" s="2">
        <v>20</v>
      </c>
      <c r="Y28" s="2">
        <v>80</v>
      </c>
      <c r="Z28" s="3">
        <f t="shared" si="3"/>
        <v>17.163856592324525</v>
      </c>
      <c r="AA28" s="2">
        <f t="shared" si="4"/>
        <v>1.7163856592324531E-2</v>
      </c>
      <c r="AB28" s="2">
        <f t="shared" si="5"/>
        <v>0.34327713184649061</v>
      </c>
      <c r="AC28">
        <f t="shared" si="6"/>
        <v>6.1804010363308466</v>
      </c>
    </row>
    <row r="29" spans="4:29" x14ac:dyDescent="0.25">
      <c r="D29" s="2">
        <v>21</v>
      </c>
      <c r="E29" s="2">
        <v>21</v>
      </c>
      <c r="F29" s="2">
        <v>80</v>
      </c>
      <c r="G29" s="3">
        <f t="shared" si="0"/>
        <v>15.89245980770789</v>
      </c>
      <c r="H29" s="2">
        <f t="shared" si="1"/>
        <v>1.5892459807707898E-2</v>
      </c>
      <c r="I29" s="2">
        <f t="shared" si="2"/>
        <v>0.33374165596186589</v>
      </c>
      <c r="W29" s="2">
        <v>21</v>
      </c>
      <c r="X29" s="2">
        <v>21</v>
      </c>
      <c r="Y29" s="2">
        <v>80</v>
      </c>
      <c r="Z29" s="3">
        <f t="shared" si="3"/>
        <v>15.89245980770789</v>
      </c>
      <c r="AA29" s="2">
        <f t="shared" si="4"/>
        <v>1.5892459807707898E-2</v>
      </c>
      <c r="AB29" s="2">
        <f t="shared" si="5"/>
        <v>0.33374165596186589</v>
      </c>
      <c r="AC29">
        <f t="shared" si="6"/>
        <v>6.2948529073740094</v>
      </c>
    </row>
    <row r="30" spans="4:29" x14ac:dyDescent="0.25">
      <c r="D30" s="2">
        <v>22</v>
      </c>
      <c r="E30" s="2">
        <v>22</v>
      </c>
      <c r="F30" s="2">
        <v>80</v>
      </c>
      <c r="G30" s="3">
        <f t="shared" si="0"/>
        <v>14.71524056269249</v>
      </c>
      <c r="H30" s="2">
        <f t="shared" si="1"/>
        <v>1.4715240562692496E-2</v>
      </c>
      <c r="I30" s="2">
        <f t="shared" si="2"/>
        <v>0.32373529237923493</v>
      </c>
      <c r="W30" s="2">
        <v>22</v>
      </c>
      <c r="X30" s="2">
        <v>22</v>
      </c>
      <c r="Y30" s="2">
        <v>80</v>
      </c>
      <c r="Z30" s="3">
        <f t="shared" si="3"/>
        <v>14.71524056269249</v>
      </c>
      <c r="AA30" s="2">
        <f t="shared" si="4"/>
        <v>1.4715240562692496E-2</v>
      </c>
      <c r="AB30" s="2">
        <f t="shared" si="5"/>
        <v>0.32373529237923493</v>
      </c>
      <c r="AC30">
        <f t="shared" si="6"/>
        <v>6.3836691741447176</v>
      </c>
    </row>
    <row r="31" spans="4:29" x14ac:dyDescent="0.25">
      <c r="D31" s="2">
        <v>23</v>
      </c>
      <c r="E31" s="2">
        <v>23</v>
      </c>
      <c r="F31" s="2">
        <v>80</v>
      </c>
      <c r="G31" s="3">
        <f t="shared" si="0"/>
        <v>13.625222743233786</v>
      </c>
      <c r="H31" s="2">
        <f t="shared" si="1"/>
        <v>1.3625222743233793E-2</v>
      </c>
      <c r="I31" s="2">
        <f t="shared" si="2"/>
        <v>0.31338012309437724</v>
      </c>
      <c r="W31" s="2">
        <v>23</v>
      </c>
      <c r="X31" s="2">
        <v>23</v>
      </c>
      <c r="Y31" s="2">
        <v>80</v>
      </c>
      <c r="Z31" s="3">
        <f t="shared" si="3"/>
        <v>13.625222743233786</v>
      </c>
      <c r="AA31" s="2">
        <f t="shared" si="4"/>
        <v>1.3625222743233793E-2</v>
      </c>
      <c r="AB31" s="2">
        <f t="shared" si="5"/>
        <v>0.31338012309437724</v>
      </c>
      <c r="AC31">
        <f t="shared" si="6"/>
        <v>6.4481506809542601</v>
      </c>
    </row>
    <row r="32" spans="4:29" x14ac:dyDescent="0.25">
      <c r="D32" s="2">
        <v>24</v>
      </c>
      <c r="E32" s="2">
        <v>24</v>
      </c>
      <c r="F32" s="2">
        <v>80</v>
      </c>
      <c r="G32" s="3">
        <f t="shared" si="0"/>
        <v>12.615946984475729</v>
      </c>
      <c r="H32" s="2">
        <f t="shared" si="1"/>
        <v>1.2615946984475735E-2</v>
      </c>
      <c r="I32" s="2">
        <f t="shared" si="2"/>
        <v>0.30278272762741765</v>
      </c>
      <c r="W32" s="2">
        <v>24</v>
      </c>
      <c r="X32" s="2">
        <v>24</v>
      </c>
      <c r="Y32" s="2">
        <v>80</v>
      </c>
      <c r="Z32" s="3">
        <f t="shared" si="3"/>
        <v>12.615946984475729</v>
      </c>
      <c r="AA32" s="2">
        <f t="shared" si="4"/>
        <v>1.2615946984475735E-2</v>
      </c>
      <c r="AB32" s="2">
        <f t="shared" si="5"/>
        <v>0.30278272762741765</v>
      </c>
      <c r="AC32">
        <f t="shared" si="6"/>
        <v>6.4896846627961562</v>
      </c>
    </row>
    <row r="33" spans="4:29" x14ac:dyDescent="0.25">
      <c r="D33" s="2">
        <v>25</v>
      </c>
      <c r="E33" s="2">
        <v>25</v>
      </c>
      <c r="F33" s="2">
        <v>80</v>
      </c>
      <c r="G33" s="3">
        <f t="shared" si="0"/>
        <v>11.681432393033081</v>
      </c>
      <c r="H33" s="2">
        <f t="shared" si="1"/>
        <v>1.1681432393033086E-2</v>
      </c>
      <c r="I33" s="2">
        <f t="shared" si="2"/>
        <v>0.29203580982582716</v>
      </c>
      <c r="W33" s="2">
        <v>25</v>
      </c>
      <c r="X33" s="2">
        <v>25</v>
      </c>
      <c r="Y33" s="2">
        <v>80</v>
      </c>
      <c r="Z33" s="3">
        <f t="shared" si="3"/>
        <v>11.681432393033081</v>
      </c>
      <c r="AA33" s="2">
        <f t="shared" si="4"/>
        <v>1.1681432393033086E-2</v>
      </c>
      <c r="AB33" s="2">
        <f t="shared" si="5"/>
        <v>0.29203580982582716</v>
      </c>
      <c r="AC33">
        <f t="shared" si="6"/>
        <v>6.5097145537307108</v>
      </c>
    </row>
    <row r="34" spans="4:29" x14ac:dyDescent="0.25">
      <c r="D34" s="2">
        <v>26</v>
      </c>
      <c r="E34" s="2">
        <v>26</v>
      </c>
      <c r="F34" s="2">
        <v>80</v>
      </c>
      <c r="G34" s="3">
        <f t="shared" si="0"/>
        <v>10.816141104660261</v>
      </c>
      <c r="H34" s="2">
        <f t="shared" si="1"/>
        <v>1.0816141104660266E-2</v>
      </c>
      <c r="I34" s="2">
        <f t="shared" si="2"/>
        <v>0.28121966872116694</v>
      </c>
      <c r="W34" s="2">
        <v>26</v>
      </c>
      <c r="X34" s="2">
        <v>26</v>
      </c>
      <c r="Y34" s="2">
        <v>80</v>
      </c>
      <c r="Z34" s="3">
        <f t="shared" si="3"/>
        <v>10.816141104660261</v>
      </c>
      <c r="AA34" s="2">
        <f t="shared" si="4"/>
        <v>1.0816141104660266E-2</v>
      </c>
      <c r="AB34" s="2">
        <f t="shared" si="5"/>
        <v>0.28121966872116694</v>
      </c>
      <c r="AC34">
        <f t="shared" si="6"/>
        <v>6.5097145537307117</v>
      </c>
    </row>
    <row r="35" spans="4:29" x14ac:dyDescent="0.25">
      <c r="D35" s="2">
        <v>27</v>
      </c>
      <c r="E35" s="2">
        <v>27</v>
      </c>
      <c r="F35" s="2">
        <v>80</v>
      </c>
      <c r="G35" s="3">
        <f t="shared" si="0"/>
        <v>10.014945467278018</v>
      </c>
      <c r="H35" s="2">
        <f t="shared" si="1"/>
        <v>1.0014945467278023E-2</v>
      </c>
      <c r="I35" s="2">
        <f t="shared" si="2"/>
        <v>0.2704035276165066</v>
      </c>
      <c r="W35" s="2">
        <v>27</v>
      </c>
      <c r="X35" s="2">
        <v>27</v>
      </c>
      <c r="Y35" s="2">
        <v>80</v>
      </c>
      <c r="Z35" s="3">
        <f t="shared" si="3"/>
        <v>10.014945467278018</v>
      </c>
      <c r="AA35" s="2">
        <f t="shared" si="4"/>
        <v>1.0014945467278023E-2</v>
      </c>
      <c r="AB35" s="2">
        <f t="shared" si="5"/>
        <v>0.2704035276165066</v>
      </c>
      <c r="AC35">
        <f t="shared" si="6"/>
        <v>6.4911683584209365</v>
      </c>
    </row>
    <row r="36" spans="4:29" x14ac:dyDescent="0.25">
      <c r="D36" s="2">
        <v>28</v>
      </c>
      <c r="E36" s="2">
        <v>28</v>
      </c>
      <c r="F36" s="2">
        <v>80</v>
      </c>
      <c r="G36" s="3">
        <f t="shared" si="0"/>
        <v>9.2730976548870547</v>
      </c>
      <c r="H36" s="2">
        <f t="shared" si="1"/>
        <v>9.2730976548870588E-3</v>
      </c>
      <c r="I36" s="2">
        <f t="shared" si="2"/>
        <v>0.25964673433683766</v>
      </c>
      <c r="W36" s="2">
        <v>28</v>
      </c>
      <c r="X36" s="2">
        <v>28</v>
      </c>
      <c r="Y36" s="2">
        <v>80</v>
      </c>
      <c r="Z36" s="3">
        <f t="shared" si="3"/>
        <v>9.2730976548870547</v>
      </c>
      <c r="AA36" s="2">
        <f t="shared" si="4"/>
        <v>9.2730976548870588E-3</v>
      </c>
      <c r="AB36" s="2">
        <f t="shared" si="5"/>
        <v>0.25964673433683766</v>
      </c>
      <c r="AC36">
        <f t="shared" si="6"/>
        <v>6.4555515224350888</v>
      </c>
    </row>
    <row r="37" spans="4:29" x14ac:dyDescent="0.25">
      <c r="D37" s="2">
        <v>29</v>
      </c>
      <c r="E37" s="2">
        <v>29</v>
      </c>
      <c r="F37" s="2">
        <v>80</v>
      </c>
      <c r="G37" s="3">
        <f t="shared" si="0"/>
        <v>8.5862015323028267</v>
      </c>
      <c r="H37" s="2">
        <f t="shared" si="1"/>
        <v>8.5862015323028302E-3</v>
      </c>
      <c r="I37" s="2">
        <f t="shared" si="2"/>
        <v>0.24899984443678208</v>
      </c>
      <c r="W37" s="2">
        <v>29</v>
      </c>
      <c r="X37" s="2">
        <v>29</v>
      </c>
      <c r="Y37" s="2">
        <v>80</v>
      </c>
      <c r="Z37" s="3">
        <f t="shared" si="3"/>
        <v>8.5862015323028267</v>
      </c>
      <c r="AA37" s="2">
        <f t="shared" si="4"/>
        <v>8.5862015323028302E-3</v>
      </c>
      <c r="AB37" s="2">
        <f t="shared" si="5"/>
        <v>0.24899984443678208</v>
      </c>
      <c r="AC37">
        <f t="shared" si="6"/>
        <v>6.4043169865427458</v>
      </c>
    </row>
    <row r="38" spans="4:29" x14ac:dyDescent="0.25">
      <c r="D38" s="2">
        <v>30</v>
      </c>
      <c r="E38" s="2">
        <v>30</v>
      </c>
      <c r="F38" s="2">
        <v>1080</v>
      </c>
      <c r="G38" s="3">
        <f>F38/(1+$H$4)^E38</f>
        <v>107.32751915378533</v>
      </c>
      <c r="H38" s="2">
        <f t="shared" si="1"/>
        <v>0.10732751915378538</v>
      </c>
      <c r="I38" s="2">
        <f t="shared" si="2"/>
        <v>3.2198255746135613</v>
      </c>
      <c r="W38" s="2">
        <v>30</v>
      </c>
      <c r="X38" s="2">
        <v>30</v>
      </c>
      <c r="Y38" s="2">
        <v>1080</v>
      </c>
      <c r="Z38" s="3">
        <f>Y38/(1+$H$4)^X38</f>
        <v>107.32751915378533</v>
      </c>
      <c r="AA38" s="2">
        <f t="shared" si="4"/>
        <v>0.10732751915378538</v>
      </c>
      <c r="AB38" s="2">
        <f t="shared" si="5"/>
        <v>3.2198255746135613</v>
      </c>
      <c r="AC38">
        <f t="shared" si="6"/>
        <v>85.574925251217721</v>
      </c>
    </row>
    <row r="39" spans="4:29" x14ac:dyDescent="0.25">
      <c r="D39" s="2"/>
      <c r="E39" s="2"/>
      <c r="F39" s="2"/>
      <c r="G39" s="3">
        <f>SUM(G9:G38)</f>
        <v>999.99999999999955</v>
      </c>
      <c r="H39" s="3">
        <f>SUM(H9:H38)</f>
        <v>0.99999999999999978</v>
      </c>
      <c r="I39" s="3">
        <f>SUM(I9:I38)</f>
        <v>12.158406010577675</v>
      </c>
      <c r="W39" s="2"/>
      <c r="X39" s="2"/>
      <c r="Y39" s="2"/>
      <c r="Z39" s="3">
        <f>SUM(Z9:Z38)</f>
        <v>999.99999999999955</v>
      </c>
      <c r="AA39" s="3">
        <f>SUM(AA9:AA38)</f>
        <v>0.99999999999999978</v>
      </c>
      <c r="AB39" s="3">
        <f>SUM(AB9:AB38)</f>
        <v>12.158406010577675</v>
      </c>
      <c r="AC39" s="3">
        <f>SUM(AC9:AC38)</f>
        <v>212.43254708526922</v>
      </c>
    </row>
  </sheetData>
  <mergeCells count="7">
    <mergeCell ref="P25:U25"/>
    <mergeCell ref="E2:I2"/>
    <mergeCell ref="P12:U13"/>
    <mergeCell ref="P15:U15"/>
    <mergeCell ref="P16:U16"/>
    <mergeCell ref="P17:U17"/>
    <mergeCell ref="P20:U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7A36-6F6B-429A-9B1E-7F2DA8BA8AAA}">
  <dimension ref="G8:P18"/>
  <sheetViews>
    <sheetView tabSelected="1" workbookViewId="0">
      <selection sqref="A1:XFD1048576"/>
    </sheetView>
  </sheetViews>
  <sheetFormatPr defaultRowHeight="15" x14ac:dyDescent="0.25"/>
  <cols>
    <col min="8" max="8" width="10.5703125" bestFit="1" customWidth="1"/>
    <col min="10" max="10" width="12.7109375" bestFit="1" customWidth="1"/>
    <col min="14" max="14" width="10.5703125" bestFit="1" customWidth="1"/>
    <col min="16" max="16" width="12" bestFit="1" customWidth="1"/>
  </cols>
  <sheetData>
    <row r="8" spans="7:16" x14ac:dyDescent="0.25">
      <c r="H8" s="1" t="s">
        <v>22</v>
      </c>
      <c r="I8" s="1"/>
      <c r="J8" s="1"/>
      <c r="K8" s="2"/>
      <c r="L8" s="2"/>
      <c r="M8" s="2"/>
      <c r="N8" s="1" t="s">
        <v>23</v>
      </c>
      <c r="O8" s="1"/>
      <c r="P8" s="1"/>
    </row>
    <row r="9" spans="7:16" x14ac:dyDescent="0.25">
      <c r="H9" s="2" t="s">
        <v>24</v>
      </c>
      <c r="I9" s="2" t="s">
        <v>25</v>
      </c>
      <c r="J9" s="2" t="s">
        <v>26</v>
      </c>
      <c r="K9" s="2"/>
      <c r="L9" s="2"/>
      <c r="M9" s="2"/>
      <c r="N9" s="2" t="s">
        <v>27</v>
      </c>
      <c r="O9" s="2" t="s">
        <v>25</v>
      </c>
      <c r="P9" s="2" t="s">
        <v>26</v>
      </c>
    </row>
    <row r="10" spans="7:16" x14ac:dyDescent="0.25">
      <c r="G10" t="s">
        <v>28</v>
      </c>
      <c r="H10" s="13">
        <v>0.1</v>
      </c>
      <c r="I10" s="13">
        <v>0.11</v>
      </c>
      <c r="J10" s="13">
        <v>0.09</v>
      </c>
      <c r="K10" s="2"/>
      <c r="L10" s="2"/>
      <c r="M10" s="2" t="s">
        <v>28</v>
      </c>
      <c r="N10" s="13">
        <v>0.1</v>
      </c>
      <c r="O10" s="13">
        <v>0.11</v>
      </c>
      <c r="P10" s="13">
        <v>0.09</v>
      </c>
    </row>
    <row r="11" spans="7:16" x14ac:dyDescent="0.25">
      <c r="G11" t="s">
        <v>29</v>
      </c>
      <c r="H11" s="2">
        <v>10</v>
      </c>
      <c r="I11" s="2">
        <v>10</v>
      </c>
      <c r="J11" s="2">
        <v>10</v>
      </c>
      <c r="K11" s="2"/>
      <c r="L11" s="2"/>
      <c r="M11" s="2" t="s">
        <v>29</v>
      </c>
      <c r="N11" s="2">
        <v>10</v>
      </c>
      <c r="O11" s="2">
        <v>10</v>
      </c>
      <c r="P11" s="2">
        <v>10</v>
      </c>
    </row>
    <row r="12" spans="7:16" x14ac:dyDescent="0.25">
      <c r="G12" t="s">
        <v>30</v>
      </c>
      <c r="H12" s="2">
        <v>100</v>
      </c>
      <c r="I12" s="2">
        <v>100</v>
      </c>
      <c r="J12" s="2">
        <v>100</v>
      </c>
      <c r="K12" s="2"/>
      <c r="L12" s="2"/>
      <c r="M12" s="2" t="s">
        <v>30</v>
      </c>
      <c r="N12" s="2">
        <v>10</v>
      </c>
      <c r="O12" s="2">
        <v>10</v>
      </c>
      <c r="P12" s="2">
        <v>10</v>
      </c>
    </row>
    <row r="13" spans="7:16" x14ac:dyDescent="0.25">
      <c r="G13" t="s">
        <v>31</v>
      </c>
      <c r="H13" s="2">
        <v>1000</v>
      </c>
      <c r="I13" s="2">
        <v>1000</v>
      </c>
      <c r="J13" s="2">
        <v>1000</v>
      </c>
      <c r="K13" s="2"/>
      <c r="L13" s="2"/>
      <c r="M13" s="2" t="s">
        <v>31</v>
      </c>
      <c r="N13" s="2">
        <v>1000</v>
      </c>
      <c r="O13" s="2">
        <v>1000</v>
      </c>
      <c r="P13" s="2">
        <v>1000</v>
      </c>
    </row>
    <row r="14" spans="7:16" ht="15.75" thickBot="1" x14ac:dyDescent="0.3">
      <c r="G14" t="s">
        <v>32</v>
      </c>
      <c r="H14" s="14">
        <f>PV(H10,H11,H12,H13)</f>
        <v>-1000.0000000000001</v>
      </c>
      <c r="I14" s="14">
        <f>PV(I10,I11,I12,I13)</f>
        <v>-941.10767988858788</v>
      </c>
      <c r="J14" s="14">
        <f>PV(J10,J11,J12,J13)</f>
        <v>-1064.1765770115901</v>
      </c>
      <c r="K14" s="2"/>
      <c r="L14" s="2"/>
      <c r="M14" s="2" t="s">
        <v>32</v>
      </c>
      <c r="N14" s="14">
        <f>PV(N10,N11,N12,N13)</f>
        <v>-446.98896048657832</v>
      </c>
      <c r="O14" s="14">
        <f>PV(O10,O11,O12,O13)</f>
        <v>-411.07679888587899</v>
      </c>
      <c r="P14" s="14">
        <f>PV(P10,P11,P12,P13)</f>
        <v>-486.58738390727905</v>
      </c>
    </row>
    <row r="15" spans="7:16" ht="15.75" thickTop="1" x14ac:dyDescent="0.25">
      <c r="H15" s="2"/>
      <c r="I15" s="3">
        <f>(I14-H14)/H14</f>
        <v>-5.8892320111412225E-2</v>
      </c>
      <c r="J15" s="3">
        <f>(J14-I14)/I14</f>
        <v>0.13077026120706145</v>
      </c>
      <c r="K15" s="2"/>
      <c r="L15" s="2"/>
      <c r="M15" s="2"/>
      <c r="N15" s="2"/>
      <c r="O15" s="3">
        <f>(O14-N14)/N14</f>
        <v>-8.0342390473372022E-2</v>
      </c>
      <c r="P15" s="3">
        <f>(P14-O14)/O14</f>
        <v>0.18368972714113918</v>
      </c>
    </row>
    <row r="18" spans="9:9" x14ac:dyDescent="0.25">
      <c r="I18" s="15"/>
    </row>
  </sheetData>
  <mergeCells count="2">
    <mergeCell ref="H8:J8"/>
    <mergeCell ref="N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Excel Example 1</vt:lpstr>
      <vt:lpstr>Excel Example 2</vt:lpstr>
      <vt:lpstr>Excel Example 3</vt:lpstr>
      <vt:lpstr>Excel Example 4</vt:lpstr>
      <vt:lpstr>Excel Example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Yuksel, Zafer</dc:creator>
  <cp:lastModifiedBy>Yuksel, Zafer</cp:lastModifiedBy>
  <dcterms:created xsi:type="dcterms:W3CDTF">2021-10-12T20:34:53Z</dcterms:created>
  <dcterms:modified xsi:type="dcterms:W3CDTF">2021-10-12T20:53:38Z</dcterms:modified>
</cp:coreProperties>
</file>